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6150" activeTab="1"/>
  </bookViews>
  <sheets>
    <sheet name="Aide" sheetId="1" r:id="rId1"/>
    <sheet name="Simpson" sheetId="2" r:id="rId2"/>
  </sheets>
  <definedNames/>
  <calcPr fullCalcOnLoad="1"/>
</workbook>
</file>

<file path=xl/sharedStrings.xml><?xml version="1.0" encoding="utf-8"?>
<sst xmlns="http://schemas.openxmlformats.org/spreadsheetml/2006/main" count="57" uniqueCount="45">
  <si>
    <t>Coordonnees de l'axe</t>
  </si>
  <si>
    <t>cm au dessus du plan F</t>
  </si>
  <si>
    <t>En gras, les donnees a renseigner</t>
  </si>
  <si>
    <t>Couples pour Simpson</t>
  </si>
  <si>
    <t>Couples</t>
  </si>
  <si>
    <t>Axe (mm)</t>
  </si>
  <si>
    <t>D1 (mm)</t>
  </si>
  <si>
    <t>dia (mm)</t>
  </si>
  <si>
    <t>Carene theorique</t>
  </si>
  <si>
    <t>Bwl/2 (mm)</t>
  </si>
  <si>
    <t>D2 (mm)</t>
  </si>
  <si>
    <t>couple</t>
  </si>
  <si>
    <t>MB</t>
  </si>
  <si>
    <t>Bwl/2</t>
  </si>
  <si>
    <t>D1</t>
  </si>
  <si>
    <t>D2</t>
  </si>
  <si>
    <t>Ai</t>
  </si>
  <si>
    <t>Ki</t>
  </si>
  <si>
    <t>Ai.Ki</t>
  </si>
  <si>
    <t>Lwl</t>
  </si>
  <si>
    <t>cm</t>
  </si>
  <si>
    <t>Displ</t>
  </si>
  <si>
    <t>g</t>
  </si>
  <si>
    <t>Cb</t>
  </si>
  <si>
    <t>Ai.Xi</t>
  </si>
  <si>
    <t>Ai.Xi.Ki</t>
  </si>
  <si>
    <t>OC</t>
  </si>
  <si>
    <t>Resume</t>
  </si>
  <si>
    <t>Quelles oeuvres mortes en deduire ?</t>
  </si>
  <si>
    <t>Fb (mm)</t>
  </si>
  <si>
    <t>Bmax theo</t>
  </si>
  <si>
    <t>Bmax</t>
  </si>
  <si>
    <t>Bmax (mm)</t>
  </si>
  <si>
    <t>axe</t>
  </si>
  <si>
    <t>Axe av</t>
  </si>
  <si>
    <t>Axe ar</t>
  </si>
  <si>
    <t>Axe Ar</t>
  </si>
  <si>
    <t>En rouge : les D1 des couples</t>
  </si>
  <si>
    <t xml:space="preserve">En bleu : la definition de l'axe de la carene par sa hauteur a l'avant et a l'arriere </t>
  </si>
  <si>
    <t>Voir feuille 'aide'</t>
  </si>
  <si>
    <t>D1 : Creux dans l'axe du couple considéré</t>
  </si>
  <si>
    <t>Dia : Le diametre du cercle du couple considéré</t>
  </si>
  <si>
    <t>Fb : le franc-bord du couple considéré</t>
  </si>
  <si>
    <t>D2 : creux à mi-largeur a la flottaison du couple considéré</t>
  </si>
  <si>
    <t>Bwl : la largeur à la flottaison du couple considéré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</si>
</sst>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0.0000"/>
    <numFmt numFmtId="176" formatCode="0.00000"/>
    <numFmt numFmtId="177" formatCode="0.000000"/>
    <numFmt numFmtId="178" formatCode="0.0000000"/>
    <numFmt numFmtId="179" formatCode="_(* #,##0.0_);_(* \(#,##0.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22"/>
      <name val="Arial"/>
      <family val="2"/>
    </font>
    <font>
      <i/>
      <sz val="1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45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8"/>
      <color indexed="23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6"/>
      <name val="Arial"/>
      <family val="0"/>
    </font>
    <font>
      <sz val="10"/>
      <color indexed="12"/>
      <name val="Arial"/>
      <family val="0"/>
    </font>
    <font>
      <b/>
      <i/>
      <sz val="10"/>
      <name val="Arial"/>
      <family val="2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164" fontId="0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0" fillId="0" borderId="5" xfId="0" applyFont="1" applyBorder="1" applyAlignment="1">
      <alignment/>
    </xf>
    <xf numFmtId="2" fontId="6" fillId="0" borderId="0" xfId="0" applyNumberFormat="1" applyFont="1" applyAlignment="1">
      <alignment horizontal="left"/>
    </xf>
    <xf numFmtId="0" fontId="7" fillId="0" borderId="5" xfId="0" applyFont="1" applyBorder="1" applyAlignment="1">
      <alignment/>
    </xf>
    <xf numFmtId="0" fontId="0" fillId="0" borderId="6" xfId="0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Border="1" applyAlignment="1">
      <alignment horizontal="center"/>
    </xf>
    <xf numFmtId="9" fontId="9" fillId="0" borderId="0" xfId="21" applyFont="1" applyBorder="1" applyAlignment="1">
      <alignment/>
    </xf>
    <xf numFmtId="9" fontId="7" fillId="0" borderId="0" xfId="2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65" fontId="10" fillId="0" borderId="0" xfId="0" applyNumberFormat="1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Font="1" applyAlignment="1">
      <alignment/>
    </xf>
    <xf numFmtId="9" fontId="10" fillId="0" borderId="0" xfId="21" applyFont="1" applyAlignment="1">
      <alignment/>
    </xf>
    <xf numFmtId="0" fontId="1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"/>
          <c:w val="0.96475"/>
          <c:h val="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Simpson!$D$47:$N$47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Simpson!$D$48:$N$48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8662001"/>
        <c:axId val="12413690"/>
      </c:lineChart>
      <c:catAx>
        <c:axId val="38662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13690"/>
        <c:crosses val="autoZero"/>
        <c:auto val="1"/>
        <c:lblOffset val="100"/>
        <c:noMultiLvlLbl val="0"/>
      </c:catAx>
      <c:valAx>
        <c:axId val="124136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62001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381000" y="1781175"/>
          <a:ext cx="565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152400</xdr:rowOff>
    </xdr:from>
    <xdr:to>
      <xdr:col>12</xdr:col>
      <xdr:colOff>9525</xdr:colOff>
      <xdr:row>13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895350" y="1771650"/>
          <a:ext cx="5153025" cy="381000"/>
        </a:xfrm>
        <a:custGeom>
          <a:pathLst>
            <a:path h="40" w="541">
              <a:moveTo>
                <a:pt x="0" y="0"/>
              </a:moveTo>
              <a:cubicBezTo>
                <a:pt x="33" y="10"/>
                <a:pt x="67" y="21"/>
                <a:pt x="111" y="27"/>
              </a:cubicBezTo>
              <a:cubicBezTo>
                <a:pt x="155" y="33"/>
                <a:pt x="213" y="38"/>
                <a:pt x="264" y="39"/>
              </a:cubicBezTo>
              <a:cubicBezTo>
                <a:pt x="315" y="40"/>
                <a:pt x="378" y="35"/>
                <a:pt x="418" y="32"/>
              </a:cubicBezTo>
              <a:cubicBezTo>
                <a:pt x="458" y="29"/>
                <a:pt x="486" y="22"/>
                <a:pt x="505" y="18"/>
              </a:cubicBezTo>
              <a:cubicBezTo>
                <a:pt x="524" y="14"/>
                <a:pt x="529" y="12"/>
                <a:pt x="535" y="9"/>
              </a:cubicBezTo>
              <a:cubicBezTo>
                <a:pt x="541" y="6"/>
                <a:pt x="539" y="3"/>
                <a:pt x="540" y="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85725</xdr:rowOff>
    </xdr:from>
    <xdr:to>
      <xdr:col>12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6038850" y="12192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895350" y="1457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76200</xdr:rowOff>
    </xdr:from>
    <xdr:to>
      <xdr:col>12</xdr:col>
      <xdr:colOff>0</xdr:colOff>
      <xdr:row>9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895350" y="1209675"/>
          <a:ext cx="5143500" cy="257175"/>
        </a:xfrm>
        <a:custGeom>
          <a:pathLst>
            <a:path h="27" w="540">
              <a:moveTo>
                <a:pt x="0" y="26"/>
              </a:moveTo>
              <a:cubicBezTo>
                <a:pt x="31" y="26"/>
                <a:pt x="63" y="27"/>
                <a:pt x="109" y="26"/>
              </a:cubicBezTo>
              <a:cubicBezTo>
                <a:pt x="155" y="25"/>
                <a:pt x="220" y="25"/>
                <a:pt x="278" y="22"/>
              </a:cubicBezTo>
              <a:cubicBezTo>
                <a:pt x="336" y="19"/>
                <a:pt x="414" y="14"/>
                <a:pt x="458" y="10"/>
              </a:cubicBezTo>
              <a:cubicBezTo>
                <a:pt x="502" y="6"/>
                <a:pt x="526" y="1"/>
                <a:pt x="54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4</xdr:row>
      <xdr:rowOff>76200</xdr:rowOff>
    </xdr:from>
    <xdr:to>
      <xdr:col>12</xdr:col>
      <xdr:colOff>180975</xdr:colOff>
      <xdr:row>11</xdr:row>
      <xdr:rowOff>76200</xdr:rowOff>
    </xdr:to>
    <xdr:sp>
      <xdr:nvSpPr>
        <xdr:cNvPr id="6" name="Line 6"/>
        <xdr:cNvSpPr>
          <a:spLocks/>
        </xdr:cNvSpPr>
      </xdr:nvSpPr>
      <xdr:spPr>
        <a:xfrm>
          <a:off x="581025" y="723900"/>
          <a:ext cx="56388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10</xdr:row>
      <xdr:rowOff>152400</xdr:rowOff>
    </xdr:to>
    <xdr:sp>
      <xdr:nvSpPr>
        <xdr:cNvPr id="7" name="Line 7"/>
        <xdr:cNvSpPr>
          <a:spLocks/>
        </xdr:cNvSpPr>
      </xdr:nvSpPr>
      <xdr:spPr>
        <a:xfrm>
          <a:off x="895350" y="1285875"/>
          <a:ext cx="0" cy="4857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9</xdr:row>
      <xdr:rowOff>38100</xdr:rowOff>
    </xdr:to>
    <xdr:sp>
      <xdr:nvSpPr>
        <xdr:cNvPr id="8" name="Line 8"/>
        <xdr:cNvSpPr>
          <a:spLocks/>
        </xdr:cNvSpPr>
      </xdr:nvSpPr>
      <xdr:spPr>
        <a:xfrm flipH="1" flipV="1">
          <a:off x="895350" y="790575"/>
          <a:ext cx="0" cy="704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11</xdr:row>
      <xdr:rowOff>0</xdr:rowOff>
    </xdr:from>
    <xdr:to>
      <xdr:col>12</xdr:col>
      <xdr:colOff>238125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6048375" y="1781175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38100</xdr:rowOff>
    </xdr:from>
    <xdr:to>
      <xdr:col>12</xdr:col>
      <xdr:colOff>238125</xdr:colOff>
      <xdr:row>11</xdr:row>
      <xdr:rowOff>38100</xdr:rowOff>
    </xdr:to>
    <xdr:sp>
      <xdr:nvSpPr>
        <xdr:cNvPr id="10" name="Line 10"/>
        <xdr:cNvSpPr>
          <a:spLocks/>
        </xdr:cNvSpPr>
      </xdr:nvSpPr>
      <xdr:spPr>
        <a:xfrm>
          <a:off x="6038850" y="1819275"/>
          <a:ext cx="2381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10</xdr:row>
      <xdr:rowOff>0</xdr:rowOff>
    </xdr:from>
    <xdr:to>
      <xdr:col>12</xdr:col>
      <xdr:colOff>171450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6210300" y="1619250"/>
          <a:ext cx="0" cy="1619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11</xdr:row>
      <xdr:rowOff>28575</xdr:rowOff>
    </xdr:from>
    <xdr:to>
      <xdr:col>12</xdr:col>
      <xdr:colOff>171450</xdr:colOff>
      <xdr:row>12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6210300" y="1809750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12</xdr:row>
      <xdr:rowOff>142875</xdr:rowOff>
    </xdr:to>
    <xdr:sp>
      <xdr:nvSpPr>
        <xdr:cNvPr id="13" name="Line 13"/>
        <xdr:cNvSpPr>
          <a:spLocks/>
        </xdr:cNvSpPr>
      </xdr:nvSpPr>
      <xdr:spPr>
        <a:xfrm>
          <a:off x="2438400" y="1790700"/>
          <a:ext cx="0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6</xdr:col>
      <xdr:colOff>0</xdr:colOff>
      <xdr:row>13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2952750" y="1790700"/>
          <a:ext cx="0" cy="3333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13</xdr:row>
      <xdr:rowOff>47625</xdr:rowOff>
    </xdr:to>
    <xdr:sp>
      <xdr:nvSpPr>
        <xdr:cNvPr id="15" name="Line 15"/>
        <xdr:cNvSpPr>
          <a:spLocks/>
        </xdr:cNvSpPr>
      </xdr:nvSpPr>
      <xdr:spPr>
        <a:xfrm>
          <a:off x="3467100" y="1781175"/>
          <a:ext cx="0" cy="3714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9525</xdr:rowOff>
    </xdr:from>
    <xdr:to>
      <xdr:col>8</xdr:col>
      <xdr:colOff>0</xdr:colOff>
      <xdr:row>13</xdr:row>
      <xdr:rowOff>19050</xdr:rowOff>
    </xdr:to>
    <xdr:sp>
      <xdr:nvSpPr>
        <xdr:cNvPr id="16" name="Line 16"/>
        <xdr:cNvSpPr>
          <a:spLocks/>
        </xdr:cNvSpPr>
      </xdr:nvSpPr>
      <xdr:spPr>
        <a:xfrm>
          <a:off x="3981450" y="1790700"/>
          <a:ext cx="0" cy="3333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9525</xdr:rowOff>
    </xdr:from>
    <xdr:to>
      <xdr:col>9</xdr:col>
      <xdr:colOff>0</xdr:colOff>
      <xdr:row>13</xdr:row>
      <xdr:rowOff>0</xdr:rowOff>
    </xdr:to>
    <xdr:sp>
      <xdr:nvSpPr>
        <xdr:cNvPr id="17" name="Line 17"/>
        <xdr:cNvSpPr>
          <a:spLocks/>
        </xdr:cNvSpPr>
      </xdr:nvSpPr>
      <xdr:spPr>
        <a:xfrm>
          <a:off x="4495800" y="1790700"/>
          <a:ext cx="0" cy="3143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12</xdr:row>
      <xdr:rowOff>123825</xdr:rowOff>
    </xdr:to>
    <xdr:sp>
      <xdr:nvSpPr>
        <xdr:cNvPr id="18" name="Line 18"/>
        <xdr:cNvSpPr>
          <a:spLocks/>
        </xdr:cNvSpPr>
      </xdr:nvSpPr>
      <xdr:spPr>
        <a:xfrm>
          <a:off x="5010150" y="1781175"/>
          <a:ext cx="0" cy="285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28575</xdr:rowOff>
    </xdr:to>
    <xdr:sp>
      <xdr:nvSpPr>
        <xdr:cNvPr id="19" name="Line 19"/>
        <xdr:cNvSpPr>
          <a:spLocks/>
        </xdr:cNvSpPr>
      </xdr:nvSpPr>
      <xdr:spPr>
        <a:xfrm>
          <a:off x="5524500" y="1781175"/>
          <a:ext cx="0" cy="190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9525</xdr:rowOff>
    </xdr:from>
    <xdr:to>
      <xdr:col>4</xdr:col>
      <xdr:colOff>0</xdr:colOff>
      <xdr:row>12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1924050" y="1790700"/>
          <a:ext cx="0" cy="219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133350</xdr:rowOff>
    </xdr:to>
    <xdr:sp>
      <xdr:nvSpPr>
        <xdr:cNvPr id="21" name="Line 21"/>
        <xdr:cNvSpPr>
          <a:spLocks/>
        </xdr:cNvSpPr>
      </xdr:nvSpPr>
      <xdr:spPr>
        <a:xfrm>
          <a:off x="1409700" y="1781175"/>
          <a:ext cx="0" cy="133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49</xdr:row>
      <xdr:rowOff>0</xdr:rowOff>
    </xdr:from>
    <xdr:to>
      <xdr:col>15</xdr:col>
      <xdr:colOff>0</xdr:colOff>
      <xdr:row>62</xdr:row>
      <xdr:rowOff>142875</xdr:rowOff>
    </xdr:to>
    <xdr:graphicFrame>
      <xdr:nvGraphicFramePr>
        <xdr:cNvPr id="1" name="Chart 2"/>
        <xdr:cNvGraphicFramePr/>
      </xdr:nvGraphicFramePr>
      <xdr:xfrm>
        <a:off x="476250" y="8077200"/>
        <a:ext cx="54959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3"/>
  <sheetViews>
    <sheetView workbookViewId="0" topLeftCell="A1">
      <selection activeCell="A3" sqref="A3:IV3"/>
    </sheetView>
  </sheetViews>
  <sheetFormatPr defaultColWidth="9.140625" defaultRowHeight="12.75"/>
  <cols>
    <col min="1" max="1" width="5.7109375" style="0" customWidth="1"/>
    <col min="2" max="12" width="7.7109375" style="0" customWidth="1"/>
    <col min="13" max="13" width="5.7109375" style="0" customWidth="1"/>
  </cols>
  <sheetData>
    <row r="2" spans="2:12" ht="12.75">
      <c r="B2" s="59">
        <v>0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</row>
    <row r="5" ht="12.75">
      <c r="C5" t="s">
        <v>33</v>
      </c>
    </row>
    <row r="8" ht="12.75">
      <c r="B8" s="62" t="s">
        <v>36</v>
      </c>
    </row>
    <row r="13" ht="12.75">
      <c r="M13" s="61" t="s">
        <v>34</v>
      </c>
    </row>
    <row r="16" ht="12.75">
      <c r="C16" s="60" t="s">
        <v>37</v>
      </c>
    </row>
    <row r="17" ht="17.25" customHeight="1">
      <c r="C17" s="61" t="s">
        <v>38</v>
      </c>
    </row>
    <row r="19" ht="12.75">
      <c r="C19" t="s">
        <v>40</v>
      </c>
    </row>
    <row r="20" ht="12.75">
      <c r="C20" t="s">
        <v>43</v>
      </c>
    </row>
    <row r="21" ht="12.75">
      <c r="C21" t="s">
        <v>41</v>
      </c>
    </row>
    <row r="22" ht="12.75">
      <c r="C22" t="s">
        <v>44</v>
      </c>
    </row>
    <row r="23" ht="12.75">
      <c r="C23" t="s">
        <v>42</v>
      </c>
    </row>
  </sheetData>
  <printOptions horizontalCentered="1" verticalCentered="1"/>
  <pageMargins left="0.5511811023622047" right="0.4724409448818898" top="0.984251968503937" bottom="0.89" header="0.5118110236220472" footer="0.5118110236220472"/>
  <pageSetup horizontalDpi="600" verticalDpi="600" orientation="landscape" paperSize="9" scale="130" r:id="rId2"/>
  <headerFooter alignWithMargins="0">
    <oddFooter>&amp;L&amp;8&amp;F - &amp;A&amp;R&amp;8Pascal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78"/>
  <sheetViews>
    <sheetView tabSelected="1" workbookViewId="0" topLeftCell="A1">
      <selection activeCell="R10" sqref="R10"/>
    </sheetView>
  </sheetViews>
  <sheetFormatPr defaultColWidth="9.140625" defaultRowHeight="12.75"/>
  <cols>
    <col min="1" max="1" width="2.57421875" style="0" customWidth="1"/>
    <col min="3" max="3" width="1.8515625" style="0" customWidth="1"/>
    <col min="4" max="14" width="6.7109375" style="0" customWidth="1"/>
    <col min="15" max="15" width="2.140625" style="0" customWidth="1"/>
    <col min="16" max="16" width="6.7109375" style="2" customWidth="1"/>
    <col min="17" max="23" width="6.7109375" style="0" customWidth="1"/>
  </cols>
  <sheetData>
    <row r="2" ht="12.75">
      <c r="D2" s="1" t="s">
        <v>0</v>
      </c>
    </row>
    <row r="3" spans="4:14" ht="18.75" customHeight="1">
      <c r="D3" s="3" t="s">
        <v>34</v>
      </c>
      <c r="E3" s="10">
        <v>0</v>
      </c>
      <c r="F3" s="5" t="s">
        <v>1</v>
      </c>
      <c r="N3" s="6" t="s">
        <v>2</v>
      </c>
    </row>
    <row r="4" spans="4:14" ht="12.75">
      <c r="D4" s="3" t="s">
        <v>35</v>
      </c>
      <c r="E4" s="10">
        <v>4.17</v>
      </c>
      <c r="F4" s="5" t="s">
        <v>1</v>
      </c>
      <c r="N4" s="64" t="s">
        <v>39</v>
      </c>
    </row>
    <row r="6" spans="4:14" ht="12.75"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2" ht="12.75">
      <c r="B7" s="7" t="s">
        <v>3</v>
      </c>
      <c r="F7" s="4"/>
      <c r="H7" s="4"/>
      <c r="J7" s="4"/>
      <c r="L7" s="4"/>
    </row>
    <row r="9" spans="2:14" ht="12.75">
      <c r="B9" s="3" t="s">
        <v>4</v>
      </c>
      <c r="D9">
        <v>0</v>
      </c>
      <c r="E9">
        <v>5</v>
      </c>
      <c r="F9">
        <v>10</v>
      </c>
      <c r="G9">
        <v>15</v>
      </c>
      <c r="H9">
        <v>20</v>
      </c>
      <c r="I9">
        <v>25</v>
      </c>
      <c r="J9">
        <v>30</v>
      </c>
      <c r="K9">
        <v>35</v>
      </c>
      <c r="L9">
        <v>40</v>
      </c>
      <c r="M9">
        <v>45</v>
      </c>
      <c r="N9">
        <v>50</v>
      </c>
    </row>
    <row r="10" spans="2:14" ht="12.75">
      <c r="B10" s="3" t="s">
        <v>5</v>
      </c>
      <c r="D10">
        <f>E4*10</f>
        <v>41.7</v>
      </c>
      <c r="E10">
        <f>$N10+($D10-$N10)*($N9-E9)/$N9</f>
        <v>37.53</v>
      </c>
      <c r="F10">
        <f aca="true" t="shared" si="0" ref="F10:M10">$N10+($D10-$N10)*($N9-F9)/$N9</f>
        <v>33.36</v>
      </c>
      <c r="G10">
        <f t="shared" si="0"/>
        <v>29.19</v>
      </c>
      <c r="H10">
        <f t="shared" si="0"/>
        <v>25.02</v>
      </c>
      <c r="I10">
        <f t="shared" si="0"/>
        <v>20.85</v>
      </c>
      <c r="J10">
        <f t="shared" si="0"/>
        <v>16.68</v>
      </c>
      <c r="K10">
        <f t="shared" si="0"/>
        <v>12.51</v>
      </c>
      <c r="L10">
        <f t="shared" si="0"/>
        <v>8.34</v>
      </c>
      <c r="M10">
        <f t="shared" si="0"/>
        <v>4.17</v>
      </c>
      <c r="N10">
        <f>E3*10</f>
        <v>0</v>
      </c>
    </row>
    <row r="11" ht="12.75">
      <c r="B11" s="3"/>
    </row>
    <row r="12" spans="2:16" s="8" customFormat="1" ht="12.75">
      <c r="B12" s="9" t="s">
        <v>4</v>
      </c>
      <c r="D12" s="8">
        <f aca="true" t="shared" si="1" ref="D12:N12">D9</f>
        <v>0</v>
      </c>
      <c r="E12" s="8">
        <f t="shared" si="1"/>
        <v>5</v>
      </c>
      <c r="F12" s="8">
        <f t="shared" si="1"/>
        <v>10</v>
      </c>
      <c r="G12" s="8">
        <f t="shared" si="1"/>
        <v>15</v>
      </c>
      <c r="H12" s="8">
        <f t="shared" si="1"/>
        <v>20</v>
      </c>
      <c r="I12" s="8">
        <f t="shared" si="1"/>
        <v>25</v>
      </c>
      <c r="J12" s="8">
        <f t="shared" si="1"/>
        <v>30</v>
      </c>
      <c r="K12" s="8">
        <f t="shared" si="1"/>
        <v>35</v>
      </c>
      <c r="L12" s="8">
        <f t="shared" si="1"/>
        <v>40</v>
      </c>
      <c r="M12" s="8">
        <f t="shared" si="1"/>
        <v>45</v>
      </c>
      <c r="N12" s="8">
        <f t="shared" si="1"/>
        <v>50</v>
      </c>
      <c r="P12" s="2"/>
    </row>
    <row r="13" spans="2:14" ht="12.75" customHeight="1">
      <c r="B13" s="10" t="s">
        <v>6</v>
      </c>
      <c r="D13" s="11">
        <v>0.8</v>
      </c>
      <c r="E13" s="11">
        <v>13.8129832077949</v>
      </c>
      <c r="F13" s="11">
        <v>24.07127219957156</v>
      </c>
      <c r="G13" s="11">
        <v>31.359129293068904</v>
      </c>
      <c r="H13" s="11">
        <v>35.58440605348628</v>
      </c>
      <c r="I13" s="11">
        <v>36.72</v>
      </c>
      <c r="J13" s="11">
        <v>34.81469559809275</v>
      </c>
      <c r="K13" s="11">
        <v>30.00400525188305</v>
      </c>
      <c r="L13" s="11">
        <v>22.48848731946649</v>
      </c>
      <c r="M13" s="11">
        <v>12.544587105244933</v>
      </c>
      <c r="N13" s="11">
        <v>0.5408983484209418</v>
      </c>
    </row>
    <row r="14" spans="2:16" s="12" customFormat="1" ht="12.75" customHeight="1">
      <c r="B14" s="13" t="s">
        <v>7</v>
      </c>
      <c r="D14" s="12">
        <f aca="true" t="shared" si="2" ref="D14:N14">D10+D13</f>
        <v>42.5</v>
      </c>
      <c r="E14" s="12">
        <f t="shared" si="2"/>
        <v>51.3429832077949</v>
      </c>
      <c r="F14" s="12">
        <f t="shared" si="2"/>
        <v>57.43127219957156</v>
      </c>
      <c r="G14" s="12">
        <f t="shared" si="2"/>
        <v>60.5491292930689</v>
      </c>
      <c r="H14" s="12">
        <f t="shared" si="2"/>
        <v>60.60440605348629</v>
      </c>
      <c r="I14" s="12">
        <f t="shared" si="2"/>
        <v>57.57</v>
      </c>
      <c r="J14" s="12">
        <f t="shared" si="2"/>
        <v>51.49469559809275</v>
      </c>
      <c r="K14" s="12">
        <f t="shared" si="2"/>
        <v>42.51400525188305</v>
      </c>
      <c r="L14" s="12">
        <f t="shared" si="2"/>
        <v>30.82848731946649</v>
      </c>
      <c r="M14" s="12">
        <f t="shared" si="2"/>
        <v>16.71458710524493</v>
      </c>
      <c r="N14" s="12">
        <f t="shared" si="2"/>
        <v>0.5408983484209418</v>
      </c>
      <c r="P14" s="14"/>
    </row>
    <row r="15" ht="12.75">
      <c r="B15" s="3"/>
    </row>
    <row r="16" ht="18" customHeight="1">
      <c r="B16" s="15" t="s">
        <v>8</v>
      </c>
    </row>
    <row r="17" spans="2:14" ht="12.75" customHeight="1">
      <c r="B17" s="3" t="s">
        <v>9</v>
      </c>
      <c r="D17" s="12">
        <f aca="true" t="shared" si="3" ref="D17:M17">SQRT(D14*D14-D10*D10)</f>
        <v>8.207313811473256</v>
      </c>
      <c r="E17" s="12">
        <f t="shared" si="3"/>
        <v>35.037137792289904</v>
      </c>
      <c r="F17" s="12">
        <f t="shared" si="3"/>
        <v>46.74891898708761</v>
      </c>
      <c r="G17" s="12">
        <f t="shared" si="3"/>
        <v>53.04847743478388</v>
      </c>
      <c r="H17" s="12">
        <f t="shared" si="3"/>
        <v>55.198674196903006</v>
      </c>
      <c r="I17" s="12">
        <f t="shared" si="3"/>
        <v>53.661740560663894</v>
      </c>
      <c r="J17" s="12">
        <f t="shared" si="3"/>
        <v>48.71838743985922</v>
      </c>
      <c r="K17" s="12">
        <f t="shared" si="3"/>
        <v>40.6317676523818</v>
      </c>
      <c r="L17" s="12">
        <f t="shared" si="3"/>
        <v>29.678949280702412</v>
      </c>
      <c r="M17" s="12">
        <f t="shared" si="3"/>
        <v>16.186059498803903</v>
      </c>
      <c r="N17" s="12"/>
    </row>
    <row r="18" spans="2:14" ht="12.75" customHeight="1">
      <c r="B18" s="3" t="s">
        <v>10</v>
      </c>
      <c r="D18" s="12">
        <f aca="true" t="shared" si="4" ref="D18:M18">SQRT(D14*D14-D17*D17/4)-D10</f>
        <v>0.601418415934944</v>
      </c>
      <c r="E18" s="12">
        <f t="shared" si="4"/>
        <v>10.731803411258184</v>
      </c>
      <c r="F18" s="12">
        <f t="shared" si="4"/>
        <v>19.099371611237977</v>
      </c>
      <c r="G18" s="12">
        <f t="shared" si="4"/>
        <v>25.240339137392677</v>
      </c>
      <c r="H18" s="12">
        <f t="shared" si="4"/>
        <v>28.935265033376343</v>
      </c>
      <c r="I18" s="12">
        <f t="shared" si="4"/>
        <v>30.085344310213507</v>
      </c>
      <c r="J18" s="12">
        <f t="shared" si="4"/>
        <v>28.68885887979964</v>
      </c>
      <c r="K18" s="12">
        <f t="shared" si="4"/>
        <v>24.83575621028251</v>
      </c>
      <c r="L18" s="12">
        <f t="shared" si="4"/>
        <v>18.681947057991206</v>
      </c>
      <c r="M18" s="12">
        <f t="shared" si="4"/>
        <v>10.454646716215578</v>
      </c>
      <c r="N18" s="12"/>
    </row>
    <row r="19" ht="12.75" customHeight="1">
      <c r="B19" s="3"/>
    </row>
    <row r="20" spans="2:17" ht="12.75" customHeight="1">
      <c r="B20" s="3"/>
      <c r="C20" s="16" t="s">
        <v>11</v>
      </c>
      <c r="D20" s="17">
        <v>0</v>
      </c>
      <c r="E20" s="17">
        <v>1</v>
      </c>
      <c r="F20" s="17">
        <v>2</v>
      </c>
      <c r="G20" s="17">
        <v>3</v>
      </c>
      <c r="H20" s="17">
        <v>4</v>
      </c>
      <c r="I20" s="17">
        <v>5</v>
      </c>
      <c r="J20" s="17">
        <v>6</v>
      </c>
      <c r="K20" s="17">
        <v>7</v>
      </c>
      <c r="L20" s="17">
        <v>8</v>
      </c>
      <c r="M20" s="17">
        <v>9</v>
      </c>
      <c r="N20" s="16">
        <v>10</v>
      </c>
      <c r="O20" s="17"/>
      <c r="P20" s="18" t="s">
        <v>12</v>
      </c>
      <c r="Q20" s="17"/>
    </row>
    <row r="21" spans="3:15" ht="12.75" customHeight="1">
      <c r="C21" s="19"/>
      <c r="D21" s="20"/>
      <c r="E21" s="20"/>
      <c r="F21" s="20"/>
      <c r="G21" s="20"/>
      <c r="H21" s="21"/>
      <c r="I21" s="20"/>
      <c r="J21" s="20"/>
      <c r="K21" s="20"/>
      <c r="L21" s="20"/>
      <c r="M21" s="20"/>
      <c r="N21" s="20"/>
      <c r="O21" s="22"/>
    </row>
    <row r="22" spans="2:15" ht="12.75"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</row>
    <row r="23" spans="2:17" ht="12.75">
      <c r="B23" s="27"/>
      <c r="C23" s="28" t="s">
        <v>13</v>
      </c>
      <c r="D23" s="29">
        <f>D17</f>
        <v>8.207313811473256</v>
      </c>
      <c r="E23" s="29">
        <f aca="true" t="shared" si="5" ref="E23:N23">E17</f>
        <v>35.037137792289904</v>
      </c>
      <c r="F23" s="29">
        <f t="shared" si="5"/>
        <v>46.74891898708761</v>
      </c>
      <c r="G23" s="29">
        <f t="shared" si="5"/>
        <v>53.04847743478388</v>
      </c>
      <c r="H23" s="29">
        <f t="shared" si="5"/>
        <v>55.198674196903006</v>
      </c>
      <c r="I23" s="29">
        <f t="shared" si="5"/>
        <v>53.661740560663894</v>
      </c>
      <c r="J23" s="29">
        <f t="shared" si="5"/>
        <v>48.71838743985922</v>
      </c>
      <c r="K23" s="29">
        <f t="shared" si="5"/>
        <v>40.6317676523818</v>
      </c>
      <c r="L23" s="29">
        <f t="shared" si="5"/>
        <v>29.678949280702412</v>
      </c>
      <c r="M23" s="29">
        <f t="shared" si="5"/>
        <v>16.186059498803903</v>
      </c>
      <c r="N23" s="29">
        <f t="shared" si="5"/>
        <v>0</v>
      </c>
      <c r="O23" s="30"/>
      <c r="P23" s="14">
        <f>MAX(D23:N23)</f>
        <v>55.198674196903006</v>
      </c>
      <c r="Q23" s="31"/>
    </row>
    <row r="24" spans="2:16" ht="12.75">
      <c r="B24" s="27"/>
      <c r="C24" s="28" t="s">
        <v>14</v>
      </c>
      <c r="D24" s="29">
        <f>D13</f>
        <v>0.8</v>
      </c>
      <c r="E24" s="29">
        <f aca="true" t="shared" si="6" ref="E24:N24">E13</f>
        <v>13.8129832077949</v>
      </c>
      <c r="F24" s="29">
        <f t="shared" si="6"/>
        <v>24.07127219957156</v>
      </c>
      <c r="G24" s="29">
        <f t="shared" si="6"/>
        <v>31.359129293068904</v>
      </c>
      <c r="H24" s="29">
        <f t="shared" si="6"/>
        <v>35.58440605348628</v>
      </c>
      <c r="I24" s="29">
        <f t="shared" si="6"/>
        <v>36.72</v>
      </c>
      <c r="J24" s="29">
        <f t="shared" si="6"/>
        <v>34.81469559809275</v>
      </c>
      <c r="K24" s="29">
        <f t="shared" si="6"/>
        <v>30.00400525188305</v>
      </c>
      <c r="L24" s="29">
        <f t="shared" si="6"/>
        <v>22.48848731946649</v>
      </c>
      <c r="M24" s="29">
        <f t="shared" si="6"/>
        <v>12.544587105244933</v>
      </c>
      <c r="N24" s="29">
        <f t="shared" si="6"/>
        <v>0.5408983484209418</v>
      </c>
      <c r="O24" s="32"/>
      <c r="P24" s="14">
        <f>MAX(D24:N24)</f>
        <v>36.72</v>
      </c>
    </row>
    <row r="25" spans="2:16" ht="12.75">
      <c r="B25" s="27"/>
      <c r="C25" s="28" t="s">
        <v>15</v>
      </c>
      <c r="D25" s="29">
        <f>D18</f>
        <v>0.601418415934944</v>
      </c>
      <c r="E25" s="29">
        <f aca="true" t="shared" si="7" ref="E25:N25">E18</f>
        <v>10.731803411258184</v>
      </c>
      <c r="F25" s="29">
        <f t="shared" si="7"/>
        <v>19.099371611237977</v>
      </c>
      <c r="G25" s="29">
        <f t="shared" si="7"/>
        <v>25.240339137392677</v>
      </c>
      <c r="H25" s="29">
        <f t="shared" si="7"/>
        <v>28.935265033376343</v>
      </c>
      <c r="I25" s="29">
        <f t="shared" si="7"/>
        <v>30.085344310213507</v>
      </c>
      <c r="J25" s="29">
        <f t="shared" si="7"/>
        <v>28.68885887979964</v>
      </c>
      <c r="K25" s="29">
        <f t="shared" si="7"/>
        <v>24.83575621028251</v>
      </c>
      <c r="L25" s="29">
        <f t="shared" si="7"/>
        <v>18.681947057991206</v>
      </c>
      <c r="M25" s="29">
        <f t="shared" si="7"/>
        <v>10.454646716215578</v>
      </c>
      <c r="N25" s="29">
        <f t="shared" si="7"/>
        <v>0</v>
      </c>
      <c r="O25" s="32"/>
      <c r="P25" s="14">
        <f>MAX(D25:N25)</f>
        <v>30.085344310213507</v>
      </c>
    </row>
    <row r="26" spans="2:15" ht="12.75">
      <c r="B26" s="33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</row>
    <row r="27" spans="3:15" ht="12.75">
      <c r="C27" s="37"/>
      <c r="D27" s="38"/>
      <c r="E27" s="39"/>
      <c r="F27" s="39"/>
      <c r="G27" s="39"/>
      <c r="H27" s="38"/>
      <c r="I27" s="39"/>
      <c r="J27" s="39"/>
      <c r="K27" s="39"/>
      <c r="L27" s="38"/>
      <c r="M27" s="38"/>
      <c r="N27" s="39"/>
      <c r="O27" s="40"/>
    </row>
    <row r="28" spans="3:15" ht="12.75">
      <c r="C28" s="37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3:17" ht="12.75">
      <c r="C29" s="41" t="s">
        <v>16</v>
      </c>
      <c r="D29" s="42">
        <f>D23*(D24+4*D25)/300</f>
        <v>0.08769989911829179</v>
      </c>
      <c r="E29" s="42">
        <f aca="true" t="shared" si="8" ref="E29:N29">E23*(E24+4*E25)/300</f>
        <v>6.626713651647253</v>
      </c>
      <c r="F29" s="42">
        <f t="shared" si="8"/>
        <v>15.65601952868695</v>
      </c>
      <c r="G29" s="42">
        <f t="shared" si="8"/>
        <v>23.39800102460969</v>
      </c>
      <c r="H29" s="42">
        <f t="shared" si="8"/>
        <v>27.84321701916738</v>
      </c>
      <c r="I29" s="42">
        <f t="shared" si="8"/>
        <v>28.09395625866423</v>
      </c>
      <c r="J29" s="42">
        <f t="shared" si="8"/>
        <v>24.28938532400914</v>
      </c>
      <c r="K29" s="42">
        <f t="shared" si="8"/>
        <v>17.518661577549818</v>
      </c>
      <c r="L29" s="42">
        <f t="shared" si="8"/>
        <v>9.617589704499066</v>
      </c>
      <c r="M29" s="42">
        <f t="shared" si="8"/>
        <v>2.9330852280799444</v>
      </c>
      <c r="N29" s="42">
        <f t="shared" si="8"/>
        <v>0</v>
      </c>
      <c r="O29" s="3"/>
      <c r="P29" s="14">
        <f>MAX(D29:N29)</f>
        <v>28.09395625866423</v>
      </c>
      <c r="Q29" s="43"/>
    </row>
    <row r="30" spans="3:17" ht="12.75">
      <c r="C30" s="41" t="s">
        <v>17</v>
      </c>
      <c r="D30" s="43">
        <v>1</v>
      </c>
      <c r="E30" s="43">
        <v>4</v>
      </c>
      <c r="F30" s="43">
        <v>2</v>
      </c>
      <c r="G30" s="43">
        <v>4</v>
      </c>
      <c r="H30" s="43">
        <v>2</v>
      </c>
      <c r="I30" s="43">
        <v>4</v>
      </c>
      <c r="J30" s="43">
        <v>2</v>
      </c>
      <c r="K30" s="43">
        <v>4</v>
      </c>
      <c r="L30" s="43">
        <v>2</v>
      </c>
      <c r="M30" s="43">
        <v>4</v>
      </c>
      <c r="N30" s="43">
        <v>1</v>
      </c>
      <c r="O30" s="41"/>
      <c r="P30" s="2">
        <f>SUM(D30:N30)</f>
        <v>30</v>
      </c>
      <c r="Q30" s="43"/>
    </row>
    <row r="31" spans="3:17" ht="12.75">
      <c r="C31" s="41" t="s">
        <v>18</v>
      </c>
      <c r="D31" s="42">
        <f>D30*D29</f>
        <v>0.08769989911829179</v>
      </c>
      <c r="E31" s="42">
        <f aca="true" t="shared" si="9" ref="E31:N31">E30*E29</f>
        <v>26.506854606589012</v>
      </c>
      <c r="F31" s="42">
        <f t="shared" si="9"/>
        <v>31.3120390573739</v>
      </c>
      <c r="G31" s="42">
        <f t="shared" si="9"/>
        <v>93.59200409843876</v>
      </c>
      <c r="H31" s="42">
        <f t="shared" si="9"/>
        <v>55.68643403833476</v>
      </c>
      <c r="I31" s="42">
        <f t="shared" si="9"/>
        <v>112.37582503465693</v>
      </c>
      <c r="J31" s="42">
        <f t="shared" si="9"/>
        <v>48.57877064801828</v>
      </c>
      <c r="K31" s="42">
        <f t="shared" si="9"/>
        <v>70.07464631019927</v>
      </c>
      <c r="L31" s="42">
        <f t="shared" si="9"/>
        <v>19.235179408998132</v>
      </c>
      <c r="M31" s="42">
        <f t="shared" si="9"/>
        <v>11.732340912319778</v>
      </c>
      <c r="N31" s="42">
        <f t="shared" si="9"/>
        <v>0</v>
      </c>
      <c r="O31" s="41"/>
      <c r="P31" s="14">
        <f>SUM(D31:N31)</f>
        <v>469.18179401404717</v>
      </c>
      <c r="Q31" s="43"/>
    </row>
    <row r="32" spans="3:17" ht="12.75">
      <c r="C32" s="4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1"/>
      <c r="P32" s="14"/>
      <c r="Q32" s="43"/>
    </row>
    <row r="33" spans="3:15" ht="12.75">
      <c r="C33" s="44"/>
      <c r="D33" s="43"/>
      <c r="E33" s="43"/>
      <c r="F33" s="43"/>
      <c r="G33" s="43"/>
      <c r="H33" s="43"/>
      <c r="I33" s="10" t="s">
        <v>19</v>
      </c>
      <c r="J33" s="4">
        <v>50</v>
      </c>
      <c r="K33" s="4" t="s">
        <v>20</v>
      </c>
      <c r="L33" s="43"/>
      <c r="M33" s="45" t="s">
        <v>21</v>
      </c>
      <c r="N33" s="46">
        <f>P31*J33/P30</f>
        <v>781.9696566900786</v>
      </c>
      <c r="O33" s="47" t="s">
        <v>22</v>
      </c>
    </row>
    <row r="34" spans="3:15" ht="12.75">
      <c r="C34" s="44"/>
      <c r="D34" s="43"/>
      <c r="E34" s="43"/>
      <c r="F34" s="43"/>
      <c r="G34" s="43"/>
      <c r="H34" s="43"/>
      <c r="I34" s="43"/>
      <c r="J34" s="43"/>
      <c r="K34" s="43"/>
      <c r="L34" s="43"/>
      <c r="M34" s="45" t="s">
        <v>23</v>
      </c>
      <c r="N34" s="48">
        <f>N33/J33/P29</f>
        <v>0.5566817642131963</v>
      </c>
      <c r="O34" s="49"/>
    </row>
    <row r="35" spans="3:17" ht="12.75"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50"/>
      <c r="N35" s="50"/>
      <c r="O35" s="50"/>
      <c r="P35" s="52"/>
      <c r="Q35" s="50"/>
    </row>
    <row r="36" spans="3:17" ht="12.75">
      <c r="C36" s="41" t="s">
        <v>24</v>
      </c>
      <c r="D36" s="43">
        <f aca="true" t="shared" si="10" ref="D36:N36">D29*D20</f>
        <v>0</v>
      </c>
      <c r="E36" s="43">
        <f t="shared" si="10"/>
        <v>6.626713651647253</v>
      </c>
      <c r="F36" s="43">
        <f t="shared" si="10"/>
        <v>31.3120390573739</v>
      </c>
      <c r="G36" s="43">
        <f t="shared" si="10"/>
        <v>70.19400307382907</v>
      </c>
      <c r="H36" s="43">
        <f t="shared" si="10"/>
        <v>111.37286807666952</v>
      </c>
      <c r="I36" s="43">
        <f t="shared" si="10"/>
        <v>140.46978129332115</v>
      </c>
      <c r="J36" s="43">
        <f t="shared" si="10"/>
        <v>145.73631194405482</v>
      </c>
      <c r="K36" s="43">
        <f t="shared" si="10"/>
        <v>122.63063104284872</v>
      </c>
      <c r="L36" s="43">
        <f t="shared" si="10"/>
        <v>76.94071763599253</v>
      </c>
      <c r="M36" s="43">
        <f t="shared" si="10"/>
        <v>26.3977670527195</v>
      </c>
      <c r="N36" s="43">
        <f t="shared" si="10"/>
        <v>0</v>
      </c>
      <c r="O36" s="41"/>
      <c r="P36" s="53"/>
      <c r="Q36" s="43"/>
    </row>
    <row r="37" spans="3:17" ht="12.75">
      <c r="C37" s="41" t="s">
        <v>17</v>
      </c>
      <c r="D37" s="43">
        <v>1</v>
      </c>
      <c r="E37" s="43">
        <v>4</v>
      </c>
      <c r="F37" s="43">
        <v>2</v>
      </c>
      <c r="G37" s="43">
        <v>4</v>
      </c>
      <c r="H37" s="43">
        <v>2</v>
      </c>
      <c r="I37" s="43">
        <v>4</v>
      </c>
      <c r="J37" s="43">
        <v>2</v>
      </c>
      <c r="K37" s="43">
        <v>4</v>
      </c>
      <c r="L37" s="43">
        <v>2</v>
      </c>
      <c r="M37" s="43">
        <v>4</v>
      </c>
      <c r="N37" s="43">
        <v>1</v>
      </c>
      <c r="O37" s="43"/>
      <c r="P37" s="2">
        <f>SUM(D37:N37)</f>
        <v>30</v>
      </c>
      <c r="Q37" s="43"/>
    </row>
    <row r="38" spans="3:17" ht="12.75">
      <c r="C38" s="41" t="s">
        <v>25</v>
      </c>
      <c r="D38" s="42">
        <f aca="true" t="shared" si="11" ref="D38:N38">D37*D36</f>
        <v>0</v>
      </c>
      <c r="E38" s="42">
        <f t="shared" si="11"/>
        <v>26.506854606589012</v>
      </c>
      <c r="F38" s="42">
        <f t="shared" si="11"/>
        <v>62.6240781147478</v>
      </c>
      <c r="G38" s="42">
        <f t="shared" si="11"/>
        <v>280.77601229531626</v>
      </c>
      <c r="H38" s="42">
        <f t="shared" si="11"/>
        <v>222.74573615333904</v>
      </c>
      <c r="I38" s="42">
        <f t="shared" si="11"/>
        <v>561.8791251732846</v>
      </c>
      <c r="J38" s="42">
        <f t="shared" si="11"/>
        <v>291.47262388810964</v>
      </c>
      <c r="K38" s="42">
        <f t="shared" si="11"/>
        <v>490.5225241713949</v>
      </c>
      <c r="L38" s="42">
        <f t="shared" si="11"/>
        <v>153.88143527198505</v>
      </c>
      <c r="M38" s="42">
        <f t="shared" si="11"/>
        <v>105.591068210878</v>
      </c>
      <c r="N38" s="42">
        <f t="shared" si="11"/>
        <v>0</v>
      </c>
      <c r="O38" s="41"/>
      <c r="P38" s="53">
        <f>SUM(D38:N38)</f>
        <v>2195.999457885644</v>
      </c>
      <c r="Q38" s="43"/>
    </row>
    <row r="39" spans="3:17" ht="12.75">
      <c r="C39" s="4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54">
        <f>P38*J33/P37</f>
        <v>3659.999096476073</v>
      </c>
      <c r="Q39" s="55"/>
    </row>
    <row r="40" spans="3:17" ht="12.75"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Q40" s="43"/>
    </row>
    <row r="41" spans="3:15" ht="12.75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5" t="s">
        <v>26</v>
      </c>
      <c r="N41" s="46">
        <f>5*P39/N33</f>
        <v>23.402436815567235</v>
      </c>
      <c r="O41" s="47" t="s">
        <v>20</v>
      </c>
    </row>
    <row r="42" spans="3:15" ht="12.75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7"/>
      <c r="N42" s="56">
        <f>N41/J33</f>
        <v>0.4680487363113447</v>
      </c>
      <c r="O42" s="47" t="s">
        <v>19</v>
      </c>
    </row>
    <row r="43" ht="12.75">
      <c r="B43" s="15" t="s">
        <v>28</v>
      </c>
    </row>
    <row r="44" ht="12.75">
      <c r="B44" s="15"/>
    </row>
    <row r="45" spans="4:14" ht="12.75">
      <c r="D45" s="8">
        <f aca="true" t="shared" si="12" ref="D45:N45">D68</f>
        <v>0</v>
      </c>
      <c r="E45" s="8">
        <f t="shared" si="12"/>
        <v>5</v>
      </c>
      <c r="F45" s="8">
        <f t="shared" si="12"/>
        <v>10</v>
      </c>
      <c r="G45" s="8">
        <f t="shared" si="12"/>
        <v>15</v>
      </c>
      <c r="H45" s="8">
        <f t="shared" si="12"/>
        <v>20</v>
      </c>
      <c r="I45" s="8">
        <f t="shared" si="12"/>
        <v>25</v>
      </c>
      <c r="J45" s="8">
        <f t="shared" si="12"/>
        <v>30</v>
      </c>
      <c r="K45" s="8">
        <f t="shared" si="12"/>
        <v>35</v>
      </c>
      <c r="L45" s="8">
        <f t="shared" si="12"/>
        <v>40</v>
      </c>
      <c r="M45" s="8">
        <f t="shared" si="12"/>
        <v>45</v>
      </c>
      <c r="N45" s="8">
        <f t="shared" si="12"/>
        <v>50</v>
      </c>
    </row>
    <row r="46" spans="2:14" ht="12.75">
      <c r="B46" s="57" t="s">
        <v>29</v>
      </c>
      <c r="C46" s="4"/>
      <c r="D46" s="4">
        <v>27</v>
      </c>
      <c r="E46" s="4">
        <v>27.5</v>
      </c>
      <c r="F46" s="4">
        <v>28.5</v>
      </c>
      <c r="G46" s="4">
        <v>29.5</v>
      </c>
      <c r="H46" s="4">
        <v>30.5</v>
      </c>
      <c r="I46" s="4">
        <v>31.5</v>
      </c>
      <c r="J46" s="4">
        <v>33</v>
      </c>
      <c r="K46" s="4">
        <v>34.5</v>
      </c>
      <c r="L46" s="4">
        <v>36.5</v>
      </c>
      <c r="M46" s="4">
        <v>38</v>
      </c>
      <c r="N46" s="4">
        <v>40</v>
      </c>
    </row>
    <row r="47" spans="2:14" ht="12.75">
      <c r="B47" s="28" t="s">
        <v>30</v>
      </c>
      <c r="C47" s="43"/>
      <c r="D47" s="58">
        <f aca="true" t="shared" si="13" ref="D47:M47">IF(D70&lt;D46,D71,SQRT(D71*D71-(D70-D46)*(D70-D46)))</f>
        <v>39.876810303734175</v>
      </c>
      <c r="E47" s="58">
        <f t="shared" si="13"/>
        <v>50.35375879391636</v>
      </c>
      <c r="F47" s="58">
        <f t="shared" si="13"/>
        <v>57.22526912528486</v>
      </c>
      <c r="G47" s="58">
        <f t="shared" si="13"/>
        <v>60.5491292930689</v>
      </c>
      <c r="H47" s="58">
        <f t="shared" si="13"/>
        <v>60.60440605348629</v>
      </c>
      <c r="I47" s="58">
        <f t="shared" si="13"/>
        <v>57.57</v>
      </c>
      <c r="J47" s="58">
        <f t="shared" si="13"/>
        <v>51.49469559809275</v>
      </c>
      <c r="K47" s="58">
        <f t="shared" si="13"/>
        <v>42.51400525188305</v>
      </c>
      <c r="L47" s="58">
        <f t="shared" si="13"/>
        <v>30.82848731946649</v>
      </c>
      <c r="M47" s="58">
        <f t="shared" si="13"/>
        <v>16.71458710524493</v>
      </c>
      <c r="N47" s="58"/>
    </row>
    <row r="48" spans="2:17" ht="12.75">
      <c r="B48" s="10" t="s">
        <v>31</v>
      </c>
      <c r="C48" s="4"/>
      <c r="D48" s="10">
        <v>40</v>
      </c>
      <c r="E48" s="10">
        <v>50.35</v>
      </c>
      <c r="F48" s="10">
        <v>57.3</v>
      </c>
      <c r="G48" s="10">
        <v>60.95</v>
      </c>
      <c r="H48" s="10">
        <v>61.4</v>
      </c>
      <c r="I48" s="10">
        <v>58.75</v>
      </c>
      <c r="J48" s="10">
        <v>53.15</v>
      </c>
      <c r="K48" s="10">
        <v>44.699999999999946</v>
      </c>
      <c r="L48" s="10">
        <v>33.44999999999993</v>
      </c>
      <c r="M48" s="10">
        <v>19.49999999999992</v>
      </c>
      <c r="N48" s="10">
        <v>2.899999999999905</v>
      </c>
      <c r="O48" s="4"/>
      <c r="P48" s="63"/>
      <c r="Q48" s="4"/>
    </row>
    <row r="49" ht="12.75">
      <c r="P49"/>
    </row>
    <row r="50" ht="12.75">
      <c r="P50"/>
    </row>
    <row r="51" ht="12.75">
      <c r="P51"/>
    </row>
    <row r="52" ht="12.75">
      <c r="P52"/>
    </row>
    <row r="53" ht="12.75">
      <c r="P53"/>
    </row>
    <row r="54" ht="12.75">
      <c r="P54"/>
    </row>
    <row r="55" ht="12.75">
      <c r="P55"/>
    </row>
    <row r="56" ht="12.75">
      <c r="P56"/>
    </row>
    <row r="57" ht="12.75">
      <c r="P57"/>
    </row>
    <row r="58" ht="12.75">
      <c r="P58"/>
    </row>
    <row r="59" ht="12.75">
      <c r="P59"/>
    </row>
    <row r="60" ht="12.75">
      <c r="P60"/>
    </row>
    <row r="61" ht="12.75">
      <c r="P61"/>
    </row>
    <row r="62" ht="12.75">
      <c r="P62"/>
    </row>
    <row r="63" ht="12.75">
      <c r="P63"/>
    </row>
    <row r="66" ht="12.75">
      <c r="B66" s="7" t="s">
        <v>27</v>
      </c>
    </row>
    <row r="68" spans="2:17" ht="12.75">
      <c r="B68" s="3" t="s">
        <v>4</v>
      </c>
      <c r="D68">
        <f aca="true" t="shared" si="14" ref="D68:N68">D12</f>
        <v>0</v>
      </c>
      <c r="E68">
        <f t="shared" si="14"/>
        <v>5</v>
      </c>
      <c r="F68">
        <f t="shared" si="14"/>
        <v>10</v>
      </c>
      <c r="G68">
        <f t="shared" si="14"/>
        <v>15</v>
      </c>
      <c r="H68">
        <f t="shared" si="14"/>
        <v>20</v>
      </c>
      <c r="I68">
        <f t="shared" si="14"/>
        <v>25</v>
      </c>
      <c r="J68">
        <f t="shared" si="14"/>
        <v>30</v>
      </c>
      <c r="K68">
        <f t="shared" si="14"/>
        <v>35</v>
      </c>
      <c r="L68">
        <f t="shared" si="14"/>
        <v>40</v>
      </c>
      <c r="M68">
        <f t="shared" si="14"/>
        <v>45</v>
      </c>
      <c r="N68">
        <f t="shared" si="14"/>
        <v>50</v>
      </c>
      <c r="Q68" s="41"/>
    </row>
    <row r="69" spans="2:17" ht="12.75">
      <c r="B69" s="3"/>
      <c r="Q69" s="41"/>
    </row>
    <row r="70" spans="2:17" ht="12.75">
      <c r="B70" s="3" t="s">
        <v>5</v>
      </c>
      <c r="D70">
        <f aca="true" t="shared" si="15" ref="D70:N70">D10</f>
        <v>41.7</v>
      </c>
      <c r="E70">
        <f t="shared" si="15"/>
        <v>37.53</v>
      </c>
      <c r="F70">
        <f t="shared" si="15"/>
        <v>33.36</v>
      </c>
      <c r="G70">
        <f t="shared" si="15"/>
        <v>29.19</v>
      </c>
      <c r="H70">
        <f t="shared" si="15"/>
        <v>25.02</v>
      </c>
      <c r="I70">
        <f t="shared" si="15"/>
        <v>20.85</v>
      </c>
      <c r="J70">
        <f t="shared" si="15"/>
        <v>16.68</v>
      </c>
      <c r="K70">
        <f t="shared" si="15"/>
        <v>12.51</v>
      </c>
      <c r="L70">
        <f t="shared" si="15"/>
        <v>8.34</v>
      </c>
      <c r="M70">
        <f t="shared" si="15"/>
        <v>4.17</v>
      </c>
      <c r="N70">
        <f t="shared" si="15"/>
        <v>0</v>
      </c>
      <c r="Q70" s="41"/>
    </row>
    <row r="71" spans="2:17" ht="12.75">
      <c r="B71" s="3" t="s">
        <v>7</v>
      </c>
      <c r="D71" s="12">
        <f aca="true" t="shared" si="16" ref="D71:N71">D14</f>
        <v>42.5</v>
      </c>
      <c r="E71" s="12">
        <f t="shared" si="16"/>
        <v>51.3429832077949</v>
      </c>
      <c r="F71" s="12">
        <f t="shared" si="16"/>
        <v>57.43127219957156</v>
      </c>
      <c r="G71" s="12">
        <f t="shared" si="16"/>
        <v>60.5491292930689</v>
      </c>
      <c r="H71" s="12">
        <f t="shared" si="16"/>
        <v>60.60440605348629</v>
      </c>
      <c r="I71" s="12">
        <f t="shared" si="16"/>
        <v>57.57</v>
      </c>
      <c r="J71" s="12">
        <f t="shared" si="16"/>
        <v>51.49469559809275</v>
      </c>
      <c r="K71" s="12">
        <f t="shared" si="16"/>
        <v>42.51400525188305</v>
      </c>
      <c r="L71" s="12">
        <f t="shared" si="16"/>
        <v>30.82848731946649</v>
      </c>
      <c r="M71" s="12">
        <f t="shared" si="16"/>
        <v>16.71458710524493</v>
      </c>
      <c r="N71" s="12">
        <f t="shared" si="16"/>
        <v>0.5408983484209418</v>
      </c>
      <c r="Q71" s="41"/>
    </row>
    <row r="72" spans="2:17" ht="12.75">
      <c r="B72" s="3"/>
      <c r="Q72" s="41"/>
    </row>
    <row r="73" spans="2:17" ht="12.75">
      <c r="B73" s="3" t="s">
        <v>9</v>
      </c>
      <c r="D73" s="12">
        <f aca="true" t="shared" si="17" ref="D73:M73">D17</f>
        <v>8.207313811473256</v>
      </c>
      <c r="E73" s="12">
        <f t="shared" si="17"/>
        <v>35.037137792289904</v>
      </c>
      <c r="F73" s="12">
        <f t="shared" si="17"/>
        <v>46.74891898708761</v>
      </c>
      <c r="G73" s="12">
        <f t="shared" si="17"/>
        <v>53.04847743478388</v>
      </c>
      <c r="H73" s="12">
        <f t="shared" si="17"/>
        <v>55.198674196903006</v>
      </c>
      <c r="I73" s="12">
        <f t="shared" si="17"/>
        <v>53.661740560663894</v>
      </c>
      <c r="J73" s="12">
        <f t="shared" si="17"/>
        <v>48.71838743985922</v>
      </c>
      <c r="K73" s="12">
        <f t="shared" si="17"/>
        <v>40.6317676523818</v>
      </c>
      <c r="L73" s="12">
        <f t="shared" si="17"/>
        <v>29.678949280702412</v>
      </c>
      <c r="M73" s="12">
        <f t="shared" si="17"/>
        <v>16.186059498803903</v>
      </c>
      <c r="N73" s="12">
        <f>-N17</f>
        <v>0</v>
      </c>
      <c r="Q73" s="41"/>
    </row>
    <row r="74" spans="2:17" ht="12.75">
      <c r="B74" s="41" t="s">
        <v>6</v>
      </c>
      <c r="D74" s="12">
        <f aca="true" t="shared" si="18" ref="D74:N74">D13</f>
        <v>0.8</v>
      </c>
      <c r="E74" s="12">
        <f t="shared" si="18"/>
        <v>13.8129832077949</v>
      </c>
      <c r="F74" s="12">
        <f t="shared" si="18"/>
        <v>24.07127219957156</v>
      </c>
      <c r="G74" s="12">
        <f t="shared" si="18"/>
        <v>31.359129293068904</v>
      </c>
      <c r="H74" s="12">
        <f t="shared" si="18"/>
        <v>35.58440605348628</v>
      </c>
      <c r="I74" s="12">
        <f t="shared" si="18"/>
        <v>36.72</v>
      </c>
      <c r="J74" s="12">
        <f t="shared" si="18"/>
        <v>34.81469559809275</v>
      </c>
      <c r="K74" s="12">
        <f t="shared" si="18"/>
        <v>30.00400525188305</v>
      </c>
      <c r="L74" s="12">
        <f t="shared" si="18"/>
        <v>22.48848731946649</v>
      </c>
      <c r="M74" s="12">
        <f t="shared" si="18"/>
        <v>12.544587105244933</v>
      </c>
      <c r="N74" s="12">
        <f t="shared" si="18"/>
        <v>0.5408983484209418</v>
      </c>
      <c r="Q74" s="41"/>
    </row>
    <row r="75" spans="2:14" ht="12.75">
      <c r="B75" s="3" t="s">
        <v>10</v>
      </c>
      <c r="D75" s="12">
        <f aca="true" t="shared" si="19" ref="D75:M75">D18</f>
        <v>0.601418415934944</v>
      </c>
      <c r="E75" s="12">
        <f t="shared" si="19"/>
        <v>10.731803411258184</v>
      </c>
      <c r="F75" s="12">
        <f t="shared" si="19"/>
        <v>19.099371611237977</v>
      </c>
      <c r="G75" s="12">
        <f t="shared" si="19"/>
        <v>25.240339137392677</v>
      </c>
      <c r="H75" s="12">
        <f t="shared" si="19"/>
        <v>28.935265033376343</v>
      </c>
      <c r="I75" s="12">
        <f t="shared" si="19"/>
        <v>30.085344310213507</v>
      </c>
      <c r="J75" s="12">
        <f t="shared" si="19"/>
        <v>28.68885887979964</v>
      </c>
      <c r="K75" s="12">
        <f t="shared" si="19"/>
        <v>24.83575621028251</v>
      </c>
      <c r="L75" s="12">
        <f t="shared" si="19"/>
        <v>18.681947057991206</v>
      </c>
      <c r="M75" s="12">
        <f t="shared" si="19"/>
        <v>10.454646716215578</v>
      </c>
      <c r="N75" s="12"/>
    </row>
    <row r="77" spans="2:14" ht="12.75">
      <c r="B77" s="3" t="str">
        <f>B46</f>
        <v>Fb (mm)</v>
      </c>
      <c r="C77" s="3"/>
      <c r="D77" s="3">
        <f aca="true" t="shared" si="20" ref="D77:N77">D46</f>
        <v>27</v>
      </c>
      <c r="E77" s="3">
        <f t="shared" si="20"/>
        <v>27.5</v>
      </c>
      <c r="F77" s="3">
        <f t="shared" si="20"/>
        <v>28.5</v>
      </c>
      <c r="G77" s="3">
        <f t="shared" si="20"/>
        <v>29.5</v>
      </c>
      <c r="H77" s="3">
        <f t="shared" si="20"/>
        <v>30.5</v>
      </c>
      <c r="I77" s="3">
        <f t="shared" si="20"/>
        <v>31.5</v>
      </c>
      <c r="J77" s="3">
        <f t="shared" si="20"/>
        <v>33</v>
      </c>
      <c r="K77" s="3">
        <f t="shared" si="20"/>
        <v>34.5</v>
      </c>
      <c r="L77" s="3">
        <f t="shared" si="20"/>
        <v>36.5</v>
      </c>
      <c r="M77" s="3">
        <f t="shared" si="20"/>
        <v>38</v>
      </c>
      <c r="N77" s="3">
        <f t="shared" si="20"/>
        <v>40</v>
      </c>
    </row>
    <row r="78" spans="2:14" ht="12.75">
      <c r="B78" s="3" t="s">
        <v>32</v>
      </c>
      <c r="C78" s="3"/>
      <c r="D78" s="3">
        <f aca="true" t="shared" si="21" ref="D78:N78">D48</f>
        <v>40</v>
      </c>
      <c r="E78" s="13">
        <f t="shared" si="21"/>
        <v>50.35</v>
      </c>
      <c r="F78" s="3">
        <f t="shared" si="21"/>
        <v>57.3</v>
      </c>
      <c r="G78" s="13">
        <f t="shared" si="21"/>
        <v>60.95</v>
      </c>
      <c r="H78" s="3">
        <f t="shared" si="21"/>
        <v>61.4</v>
      </c>
      <c r="I78" s="13">
        <f t="shared" si="21"/>
        <v>58.75</v>
      </c>
      <c r="J78" s="13">
        <f t="shared" si="21"/>
        <v>53.15</v>
      </c>
      <c r="K78" s="3">
        <f t="shared" si="21"/>
        <v>44.699999999999946</v>
      </c>
      <c r="L78" s="13">
        <f t="shared" si="21"/>
        <v>33.44999999999993</v>
      </c>
      <c r="M78" s="3">
        <f t="shared" si="21"/>
        <v>19.49999999999992</v>
      </c>
      <c r="N78" s="3">
        <f t="shared" si="21"/>
        <v>2.899999999999905</v>
      </c>
    </row>
  </sheetData>
  <printOptions/>
  <pageMargins left="0.7480314960629921" right="0.55" top="0.51" bottom="0.7" header="0.5118110236220472" footer="0.51"/>
  <pageSetup fitToHeight="3" fitToWidth="1" horizontalDpi="600" verticalDpi="600" orientation="portrait" paperSize="9" scale="94" r:id="rId2"/>
  <headerFooter alignWithMargins="0">
    <oddFooter>&amp;L&amp;F - &amp;A&amp;RPascal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Nicholls</dc:creator>
  <cp:keywords/>
  <dc:description/>
  <cp:lastModifiedBy>David Nicholls</cp:lastModifiedBy>
  <cp:lastPrinted>2003-05-11T00:51:14Z</cp:lastPrinted>
  <dcterms:created xsi:type="dcterms:W3CDTF">2003-05-09T02:11:02Z</dcterms:created>
  <dcterms:modified xsi:type="dcterms:W3CDTF">2003-05-11T00:51:18Z</dcterms:modified>
  <cp:category/>
  <cp:version/>
  <cp:contentType/>
  <cp:contentStatus/>
</cp:coreProperties>
</file>